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H:\Homepage\Arbeitshilfen\Sonstiges\"/>
    </mc:Choice>
  </mc:AlternateContent>
  <xr:revisionPtr revIDLastSave="0" documentId="8_{73E0D8BA-E468-4CF9-BE1D-C6C4C230A3B7}" xr6:coauthVersionLast="47" xr6:coauthVersionMax="47" xr10:uidLastSave="{00000000-0000-0000-0000-000000000000}"/>
  <bookViews>
    <workbookView xWindow="-120" yWindow="-120" windowWidth="29040" windowHeight="15840" xr2:uid="{00000000-000D-0000-FFFF-FFFF00000000}"/>
  </bookViews>
  <sheets>
    <sheet name="RV BBG 2024" sheetId="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6" l="1"/>
  <c r="B34" i="6" l="1"/>
  <c r="H31" i="6" l="1"/>
  <c r="C17" i="6"/>
  <c r="C18" i="6"/>
  <c r="C29" i="6"/>
  <c r="C8" i="6"/>
  <c r="C16" i="6"/>
  <c r="B6" i="6"/>
  <c r="B15" i="6"/>
  <c r="C30" i="6" l="1"/>
  <c r="I31" i="6" s="1"/>
  <c r="J31" i="6"/>
  <c r="C19" i="6"/>
  <c r="D19" i="6" s="1"/>
  <c r="K31" i="6" l="1"/>
  <c r="L31" i="6" s="1"/>
  <c r="M31" i="6" s="1"/>
  <c r="C31" i="6" s="1"/>
  <c r="C32" i="6" s="1"/>
  <c r="B33" i="6" s="1"/>
  <c r="H19" i="6"/>
  <c r="I19" i="6" s="1"/>
  <c r="J19" i="6" l="1"/>
  <c r="K19" i="6" s="1"/>
  <c r="L19" i="6" s="1"/>
  <c r="M19" i="6" s="1"/>
  <c r="N19" i="6" s="1"/>
  <c r="C20" i="6" s="1"/>
  <c r="C23" i="6" s="1"/>
  <c r="C21" i="6" l="1"/>
  <c r="C24" i="6" s="1"/>
  <c r="C25"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Axel Stengel</author>
    <author>RA Axel Stengel</author>
  </authors>
  <commentList>
    <comment ref="C3" authorId="0" shapeId="0" xr:uid="{00000000-0006-0000-0000-000001000000}">
      <text>
        <r>
          <rPr>
            <sz val="9"/>
            <color indexed="81"/>
            <rFont val="Segoe UI"/>
            <family val="2"/>
          </rPr>
          <t xml:space="preserve">Bei Teilzeitbeschäftigten besteht der Anspruch auf den Entgeltumwandlungsbetrag und die PF 1 nur anteilig. Auch nur einen anteiligen, um jeweils 1/12 (8,33%) gekürzten Anspruch haben diejenigen, die in einem Monat keinen Anspruch auf Vergütung gehabt haben. </t>
        </r>
      </text>
    </comment>
    <comment ref="C10" authorId="1" shapeId="0" xr:uid="{00000000-0006-0000-0000-000002000000}">
      <text>
        <r>
          <rPr>
            <sz val="9"/>
            <color indexed="81"/>
            <rFont val="Tahoma"/>
            <family val="2"/>
          </rPr>
          <t xml:space="preserve">Nach Auslaufen der Übergangsregelung für die VwL 2014 besteht grundsätzlich der Entgeltumwandlungsanspruch. Kein Ansrpruch besteht, fallls dennoch weiterhin der Zuschuss zu den VwL gewährt wird. Zur Berechnung ohne den Umwandlungsbetrag  ist in diesem Fall der Blattschutz aufzuheben und ein "nein" einzutragen.
</t>
        </r>
      </text>
    </comment>
    <comment ref="C12" authorId="1" shapeId="0" xr:uid="{00000000-0006-0000-0000-000003000000}">
      <text>
        <r>
          <rPr>
            <b/>
            <sz val="9"/>
            <color indexed="81"/>
            <rFont val="Tahoma"/>
            <family val="2"/>
          </rPr>
          <t>Bei "ja" wird mit dem erhöhten "IG-BCE-Bonus" gerechnet</t>
        </r>
        <r>
          <rPr>
            <sz val="9"/>
            <color indexed="81"/>
            <rFont val="Tahoma"/>
            <family val="2"/>
          </rPr>
          <t xml:space="preserve">
</t>
        </r>
      </text>
    </comment>
    <comment ref="C14" authorId="1" shapeId="0" xr:uid="{00000000-0006-0000-0000-000004000000}">
      <text>
        <r>
          <rPr>
            <sz val="9"/>
            <color indexed="81"/>
            <rFont val="Tahoma"/>
            <family val="2"/>
          </rPr>
          <t xml:space="preserve">Dies ist der Betrag der bei dem Versorgungsträger für die Altersvorsorge maximal einbezahlt werden soll; dies bedeutet, dass u.U. die PF 2 gekürzt wird
</t>
        </r>
      </text>
    </comment>
    <comment ref="C20" authorId="1" shapeId="0" xr:uid="{00000000-0006-0000-0000-000005000000}">
      <text>
        <r>
          <rPr>
            <sz val="9"/>
            <color indexed="81"/>
            <rFont val="Tahoma"/>
            <family val="2"/>
          </rPr>
          <t>Ein Anspruch auf die Papierförderung 2 besteht nur, wenn das beitragspflichtige Einkommen unter die BBG sinkt, d.h. durch die Entgeltumwandlung auch tatsächllich SV-Beiträge erspart werden.</t>
        </r>
      </text>
    </comment>
    <comment ref="C28" authorId="1" shapeId="0" xr:uid="{00000000-0006-0000-0000-000006000000}">
      <text>
        <r>
          <rPr>
            <sz val="8"/>
            <color indexed="81"/>
            <rFont val="Tahoma"/>
            <family val="2"/>
          </rPr>
          <t>Hier wird ausgehend vom Umwandlungsbetrag des Arbeitnehmers der Einzahlungsbetrag errechnet</t>
        </r>
        <r>
          <rPr>
            <sz val="9"/>
            <color indexed="81"/>
            <rFont val="Tahoma"/>
            <family val="2"/>
          </rPr>
          <t xml:space="preserve">
</t>
        </r>
      </text>
    </comment>
  </commentList>
</comments>
</file>

<file path=xl/sharedStrings.xml><?xml version="1.0" encoding="utf-8"?>
<sst xmlns="http://schemas.openxmlformats.org/spreadsheetml/2006/main" count="33" uniqueCount="32">
  <si>
    <t>ja</t>
  </si>
  <si>
    <t>Eigenanteil</t>
  </si>
  <si>
    <t>Entgeltumwandlungsbetrag</t>
  </si>
  <si>
    <t xml:space="preserve">Einzahlungsbetrag </t>
  </si>
  <si>
    <t>4% Grenze = Höchstbetrag</t>
  </si>
  <si>
    <t>Zusammenfassung</t>
  </si>
  <si>
    <t>Anteil des Arbeitnehmers</t>
  </si>
  <si>
    <t>Anteil des Arbeitgebers</t>
  </si>
  <si>
    <t>Summe</t>
  </si>
  <si>
    <t>Ein Eigenanteil von Euro</t>
  </si>
  <si>
    <t>BBG</t>
  </si>
  <si>
    <t>Hilfsrechnung für Beträge über 100 und unter 113</t>
  </si>
  <si>
    <t xml:space="preserve">Hilfrechnung für PF 2 </t>
  </si>
  <si>
    <t>West / Ost</t>
  </si>
  <si>
    <t>Steuer- und sozialversicherungsrechtlich gilt der Höchstbetrag von 4% der BBG-West auch im Abrechnungskreis Ost</t>
  </si>
  <si>
    <t>(*Bei Gewährung von VwL besteht kein Anspruch auf Grundbetrag)</t>
  </si>
  <si>
    <t>Anspruch auf Entgeltumwandlungsbetrag**</t>
  </si>
  <si>
    <t>PF 1</t>
  </si>
  <si>
    <t>erhöhte Förderung PF 1</t>
  </si>
  <si>
    <t>zuzüglich des Entgeltumwandlungsbetrag von</t>
  </si>
  <si>
    <t>ergeben einen Einzahlungsbetrag von</t>
  </si>
  <si>
    <t>und die Papierförderung 2 von</t>
  </si>
  <si>
    <t>Beschäftigungsgrad (Voll-/Teilzeit/nur teilweiser Anspruch)</t>
  </si>
  <si>
    <t xml:space="preserve">DPI-Papiertarifförderungsrechner 2024      </t>
  </si>
  <si>
    <t>Anspruch auf erhöhte Papiertarifförderung 1** (ja/nein)</t>
  </si>
  <si>
    <t>Papiertarifförderung 2</t>
  </si>
  <si>
    <t>Altersvorsorgebetrag inklusive PF 1 (bei Vollzeit)</t>
  </si>
  <si>
    <t>Altersvorsorgebetrag inklusiv erhöhter* Pf 1 (bei Vollzeit)</t>
  </si>
  <si>
    <t>Restbetrag (Eigenanteil inklusive PF 2)</t>
  </si>
  <si>
    <r>
      <t>Alternativ</t>
    </r>
    <r>
      <rPr>
        <b/>
        <sz val="10"/>
        <rFont val="Arial"/>
        <family val="2"/>
      </rPr>
      <t xml:space="preserve"> kann hier durch die Eingabe des vom Arbeitnehmer gewünschten zusätzlichen Umwandlungsbetrags (Eigenanteil) der zur Einzahlung zur Verfügung stehende Gesamtbetrag emittelt werden, der sich aus dem Eigenanteil, dem Entgeltumwandlungsbetrag und der PF 1 und 2 zusammensetzt. Dabei werden die Angaben zur Teilzeit beziehungsweise zu dem Anspruch auf den gegebenenfalls erhöhten Bonus von oben übernommen.</t>
    </r>
  </si>
  <si>
    <t>sowie die (gegebenenfalls erhöhte) PF 1 von</t>
  </si>
  <si>
    <t>*Hinweis: vgl. § 1 TV zum TV Altersvorsorge  ("IGBCE-Bonus")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</si>
</sst>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2" x14ac:knownFonts="1">
    <font>
      <sz val="10"/>
      <name val="Arial"/>
    </font>
    <font>
      <b/>
      <sz val="10"/>
      <name val="Arial"/>
      <family val="2"/>
    </font>
    <font>
      <sz val="8"/>
      <name val="Arial"/>
      <family val="2"/>
    </font>
    <font>
      <b/>
      <sz val="10"/>
      <color indexed="10"/>
      <name val="Arial"/>
      <family val="2"/>
    </font>
    <font>
      <sz val="10"/>
      <color indexed="10"/>
      <name val="Arial"/>
      <family val="2"/>
    </font>
    <font>
      <i/>
      <sz val="9"/>
      <name val="Arial"/>
      <family val="2"/>
    </font>
    <font>
      <sz val="9"/>
      <color indexed="81"/>
      <name val="Tahoma"/>
      <family val="2"/>
    </font>
    <font>
      <b/>
      <sz val="9"/>
      <color indexed="81"/>
      <name val="Tahoma"/>
      <family val="2"/>
    </font>
    <font>
      <b/>
      <u/>
      <sz val="10"/>
      <name val="Arial"/>
      <family val="2"/>
    </font>
    <font>
      <sz val="10"/>
      <name val="Arial"/>
      <family val="2"/>
    </font>
    <font>
      <sz val="9"/>
      <color indexed="81"/>
      <name val="Segoe UI"/>
      <family val="2"/>
    </font>
    <font>
      <sz val="8"/>
      <color indexed="81"/>
      <name val="Tahoma"/>
      <family val="2"/>
    </font>
  </fonts>
  <fills count="7">
    <fill>
      <patternFill patternType="none"/>
    </fill>
    <fill>
      <patternFill patternType="gray125"/>
    </fill>
    <fill>
      <patternFill patternType="solid">
        <fgColor indexed="42"/>
        <bgColor indexed="64"/>
      </patternFill>
    </fill>
    <fill>
      <patternFill patternType="solid">
        <fgColor indexed="13"/>
        <bgColor indexed="64"/>
      </patternFill>
    </fill>
    <fill>
      <patternFill patternType="solid">
        <fgColor indexed="22"/>
        <bgColor indexed="64"/>
      </patternFill>
    </fill>
    <fill>
      <patternFill patternType="solid">
        <fgColor indexed="47"/>
        <bgColor indexed="64"/>
      </patternFill>
    </fill>
    <fill>
      <patternFill patternType="solid">
        <fgColor indexed="55"/>
        <bgColor indexed="64"/>
      </patternFill>
    </fill>
  </fills>
  <borders count="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thin">
        <color indexed="64"/>
      </bottom>
      <diagonal/>
    </border>
  </borders>
  <cellStyleXfs count="1">
    <xf numFmtId="0" fontId="0" fillId="0" borderId="0"/>
  </cellStyleXfs>
  <cellXfs count="44">
    <xf numFmtId="0" fontId="0" fillId="0" borderId="0" xfId="0"/>
    <xf numFmtId="164" fontId="0" fillId="0" borderId="0" xfId="0" applyNumberFormat="1" applyAlignment="1">
      <alignment horizontal="center"/>
    </xf>
    <xf numFmtId="0" fontId="1" fillId="2" borderId="0" xfId="0" applyFont="1" applyFill="1"/>
    <xf numFmtId="0" fontId="0" fillId="2" borderId="0" xfId="0" applyFill="1"/>
    <xf numFmtId="164" fontId="0" fillId="2" borderId="0" xfId="0" applyNumberFormat="1" applyFill="1" applyAlignment="1">
      <alignment horizontal="center"/>
    </xf>
    <xf numFmtId="0" fontId="1" fillId="2" borderId="0" xfId="0" applyFont="1" applyFill="1" applyAlignment="1">
      <alignment horizontal="center" vertical="center"/>
    </xf>
    <xf numFmtId="0" fontId="0" fillId="2" borderId="0" xfId="0" applyFill="1" applyAlignment="1">
      <alignment horizontal="center" vertical="center"/>
    </xf>
    <xf numFmtId="0" fontId="0" fillId="0" borderId="0" xfId="0" applyAlignment="1">
      <alignment horizontal="center" vertical="center"/>
    </xf>
    <xf numFmtId="164" fontId="3" fillId="3" borderId="1" xfId="0" applyNumberFormat="1" applyFont="1" applyFill="1" applyBorder="1" applyAlignment="1" applyProtection="1">
      <alignment horizontal="center"/>
      <protection locked="0"/>
    </xf>
    <xf numFmtId="0" fontId="1" fillId="2" borderId="0" xfId="0" applyFont="1" applyFill="1" applyAlignment="1">
      <alignment vertical="center"/>
    </xf>
    <xf numFmtId="0" fontId="0" fillId="0" borderId="0" xfId="0" applyAlignment="1">
      <alignment vertical="center"/>
    </xf>
    <xf numFmtId="0" fontId="0" fillId="2" borderId="0" xfId="0" applyFill="1" applyAlignment="1">
      <alignment vertical="center"/>
    </xf>
    <xf numFmtId="0" fontId="0" fillId="4" borderId="0" xfId="0" applyFill="1"/>
    <xf numFmtId="164" fontId="0" fillId="4" borderId="0" xfId="0" applyNumberFormat="1" applyFill="1" applyAlignment="1">
      <alignment horizontal="center"/>
    </xf>
    <xf numFmtId="0" fontId="0" fillId="4" borderId="0" xfId="0" applyFill="1" applyAlignment="1">
      <alignment horizontal="center" vertical="center"/>
    </xf>
    <xf numFmtId="0" fontId="0" fillId="4" borderId="0" xfId="0" applyFill="1" applyAlignment="1">
      <alignment vertical="center"/>
    </xf>
    <xf numFmtId="164" fontId="0" fillId="0" borderId="0" xfId="0" applyNumberFormat="1"/>
    <xf numFmtId="0" fontId="3" fillId="2" borderId="0" xfId="0" applyFont="1" applyFill="1" applyAlignment="1">
      <alignment horizontal="left"/>
    </xf>
    <xf numFmtId="0" fontId="4" fillId="2" borderId="0" xfId="0" applyFont="1" applyFill="1"/>
    <xf numFmtId="0" fontId="5" fillId="2" borderId="0" xfId="0" applyFont="1" applyFill="1" applyAlignment="1">
      <alignment vertical="center"/>
    </xf>
    <xf numFmtId="0" fontId="1" fillId="2" borderId="0" xfId="0" applyFont="1" applyFill="1" applyAlignment="1">
      <alignment horizontal="center"/>
    </xf>
    <xf numFmtId="0" fontId="1" fillId="2" borderId="0" xfId="0" applyFont="1" applyFill="1" applyAlignment="1">
      <alignment horizontal="left" vertical="center" wrapText="1"/>
    </xf>
    <xf numFmtId="0" fontId="3" fillId="2" borderId="0" xfId="0" applyFont="1" applyFill="1"/>
    <xf numFmtId="164" fontId="0" fillId="2" borderId="0" xfId="0" applyNumberFormat="1" applyFill="1" applyAlignment="1">
      <alignment horizontal="center" vertical="center"/>
    </xf>
    <xf numFmtId="164" fontId="1" fillId="2" borderId="0" xfId="0" applyNumberFormat="1" applyFont="1" applyFill="1" applyAlignment="1">
      <alignment horizontal="center"/>
    </xf>
    <xf numFmtId="164" fontId="1" fillId="2" borderId="0" xfId="0" applyNumberFormat="1" applyFont="1" applyFill="1" applyAlignment="1">
      <alignment horizontal="center" vertical="center"/>
    </xf>
    <xf numFmtId="0" fontId="3" fillId="2" borderId="0" xfId="0" applyFont="1" applyFill="1" applyAlignment="1">
      <alignment horizontal="right"/>
    </xf>
    <xf numFmtId="164" fontId="0" fillId="5" borderId="0" xfId="0" applyNumberFormat="1" applyFill="1" applyAlignment="1">
      <alignment horizontal="center"/>
    </xf>
    <xf numFmtId="164" fontId="0" fillId="5" borderId="0" xfId="0" applyNumberFormat="1" applyFill="1"/>
    <xf numFmtId="0" fontId="0" fillId="5" borderId="0" xfId="0" applyFill="1"/>
    <xf numFmtId="3" fontId="0" fillId="5" borderId="0" xfId="0" applyNumberFormat="1" applyFill="1"/>
    <xf numFmtId="10" fontId="3" fillId="3" borderId="1" xfId="0" applyNumberFormat="1" applyFont="1" applyFill="1" applyBorder="1" applyAlignment="1" applyProtection="1">
      <alignment horizontal="center"/>
      <protection locked="0"/>
    </xf>
    <xf numFmtId="164" fontId="0" fillId="5" borderId="0" xfId="0" applyNumberFormat="1" applyFill="1" applyAlignment="1">
      <alignment horizontal="left"/>
    </xf>
    <xf numFmtId="164" fontId="3" fillId="2" borderId="0" xfId="0" applyNumberFormat="1" applyFont="1" applyFill="1" applyAlignment="1">
      <alignment horizontal="center"/>
    </xf>
    <xf numFmtId="164" fontId="3" fillId="3" borderId="2" xfId="0" applyNumberFormat="1" applyFont="1" applyFill="1" applyBorder="1" applyAlignment="1" applyProtection="1">
      <alignment horizontal="center"/>
      <protection locked="0"/>
    </xf>
    <xf numFmtId="0" fontId="1" fillId="6" borderId="0" xfId="0" applyFont="1" applyFill="1" applyAlignment="1">
      <alignment vertical="center"/>
    </xf>
    <xf numFmtId="164" fontId="1" fillId="6" borderId="0" xfId="0" applyNumberFormat="1" applyFont="1" applyFill="1" applyAlignment="1">
      <alignment horizontal="center" vertical="center"/>
    </xf>
    <xf numFmtId="0" fontId="1" fillId="2" borderId="0" xfId="0" applyFont="1" applyFill="1" applyAlignment="1">
      <alignment wrapText="1"/>
    </xf>
    <xf numFmtId="0" fontId="8" fillId="2" borderId="3" xfId="0" applyFont="1" applyFill="1" applyBorder="1" applyAlignment="1">
      <alignment wrapText="1"/>
    </xf>
    <xf numFmtId="0" fontId="0" fillId="0" borderId="3" xfId="0" applyBorder="1"/>
    <xf numFmtId="0" fontId="9" fillId="0" borderId="0" xfId="0" applyFont="1" applyAlignment="1">
      <alignment horizontal="left" vertical="center" wrapText="1"/>
    </xf>
    <xf numFmtId="0" fontId="0" fillId="0" borderId="0" xfId="0" applyAlignment="1">
      <alignment horizontal="left" vertical="center" wrapText="1"/>
    </xf>
    <xf numFmtId="0" fontId="9" fillId="2" borderId="0" xfId="0" applyFont="1" applyFill="1" applyAlignment="1">
      <alignment horizontal="left" vertical="center" wrapText="1"/>
    </xf>
    <xf numFmtId="0" fontId="0" fillId="2" borderId="0" xfId="0" applyFill="1" applyAlignment="1">
      <alignment horizontal="left"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3"/>
  <sheetViews>
    <sheetView showGridLines="0" tabSelected="1" zoomScale="125" zoomScaleNormal="100" workbookViewId="0">
      <selection activeCell="B2" sqref="B2"/>
    </sheetView>
  </sheetViews>
  <sheetFormatPr baseColWidth="10" defaultRowHeight="12.75" x14ac:dyDescent="0.2"/>
  <cols>
    <col min="1" max="1" width="2.7109375" customWidth="1"/>
    <col min="2" max="2" width="53.7109375" customWidth="1"/>
    <col min="3" max="3" width="15.140625" style="1" customWidth="1"/>
    <col min="4" max="4" width="9.5703125" customWidth="1"/>
    <col min="5" max="5" width="2.42578125" customWidth="1"/>
    <col min="6" max="6" width="7.140625" customWidth="1"/>
    <col min="7" max="7" width="6.7109375" hidden="1" customWidth="1"/>
    <col min="8" max="8" width="11.42578125" hidden="1" customWidth="1"/>
    <col min="9" max="9" width="13.140625" hidden="1" customWidth="1"/>
    <col min="10" max="10" width="9.7109375" hidden="1" customWidth="1"/>
    <col min="11" max="14" width="11.42578125" hidden="1" customWidth="1"/>
  </cols>
  <sheetData>
    <row r="1" spans="1:6" ht="16.5" customHeight="1" x14ac:dyDescent="0.2">
      <c r="A1" s="12"/>
      <c r="B1" s="12"/>
      <c r="C1" s="13"/>
      <c r="D1" s="12"/>
      <c r="E1" s="12"/>
    </row>
    <row r="2" spans="1:6" s="7" customFormat="1" ht="42.75" customHeight="1" thickBot="1" x14ac:dyDescent="0.25">
      <c r="A2" s="14"/>
      <c r="B2" s="21" t="s">
        <v>23</v>
      </c>
      <c r="C2" s="5" t="s">
        <v>13</v>
      </c>
      <c r="D2" s="6"/>
      <c r="E2" s="14"/>
    </row>
    <row r="3" spans="1:6" ht="13.5" thickBot="1" x14ac:dyDescent="0.25">
      <c r="A3" s="12"/>
      <c r="B3" s="2" t="s">
        <v>22</v>
      </c>
      <c r="C3" s="31">
        <v>1</v>
      </c>
      <c r="D3" s="3"/>
      <c r="E3" s="12"/>
    </row>
    <row r="4" spans="1:6" x14ac:dyDescent="0.2">
      <c r="A4" s="12"/>
      <c r="B4" s="2" t="s">
        <v>26</v>
      </c>
      <c r="C4" s="4">
        <v>613.54999999999995</v>
      </c>
      <c r="D4" s="3"/>
      <c r="E4" s="12"/>
    </row>
    <row r="5" spans="1:6" x14ac:dyDescent="0.2">
      <c r="A5" s="12"/>
      <c r="B5" s="37" t="s">
        <v>27</v>
      </c>
      <c r="C5" s="4">
        <v>713.55</v>
      </c>
      <c r="D5" s="3"/>
      <c r="E5" s="12"/>
    </row>
    <row r="6" spans="1:6" ht="9.75" customHeight="1" x14ac:dyDescent="0.2">
      <c r="A6" s="12"/>
      <c r="B6" s="22" t="str">
        <f>IF(C14&lt;713.55*C3,"Mindestbetrag beachten","")</f>
        <v/>
      </c>
      <c r="C6" s="4"/>
      <c r="D6" s="3"/>
      <c r="E6" s="12"/>
    </row>
    <row r="7" spans="1:6" ht="15" customHeight="1" x14ac:dyDescent="0.2">
      <c r="A7" s="12"/>
      <c r="B7" s="2" t="s">
        <v>10</v>
      </c>
      <c r="C7" s="4">
        <f>7550*12</f>
        <v>90600</v>
      </c>
      <c r="D7" s="3"/>
      <c r="E7" s="12"/>
    </row>
    <row r="8" spans="1:6" x14ac:dyDescent="0.2">
      <c r="A8" s="12"/>
      <c r="B8" s="2" t="s">
        <v>4</v>
      </c>
      <c r="C8" s="4">
        <f>C7*0.04</f>
        <v>3624</v>
      </c>
      <c r="D8" s="3"/>
      <c r="E8" s="12"/>
    </row>
    <row r="9" spans="1:6" ht="6.75" customHeight="1" x14ac:dyDescent="0.2">
      <c r="A9" s="12"/>
      <c r="B9" s="2"/>
      <c r="C9" s="4"/>
      <c r="D9" s="3"/>
      <c r="E9" s="12"/>
    </row>
    <row r="10" spans="1:6" ht="15.95" customHeight="1" x14ac:dyDescent="0.2">
      <c r="A10" s="12"/>
      <c r="B10" s="3" t="s">
        <v>16</v>
      </c>
      <c r="C10" s="20" t="s">
        <v>0</v>
      </c>
      <c r="D10" s="3"/>
      <c r="E10" s="12"/>
    </row>
    <row r="11" spans="1:6" ht="21" customHeight="1" thickBot="1" x14ac:dyDescent="0.25">
      <c r="A11" s="12"/>
      <c r="B11" s="19" t="s">
        <v>15</v>
      </c>
      <c r="C11" s="33"/>
      <c r="D11" s="3"/>
      <c r="E11" s="12"/>
    </row>
    <row r="12" spans="1:6" ht="13.5" thickBot="1" x14ac:dyDescent="0.25">
      <c r="A12" s="12"/>
      <c r="B12" s="3" t="s">
        <v>24</v>
      </c>
      <c r="C12" s="8" t="s">
        <v>0</v>
      </c>
      <c r="D12" s="3"/>
      <c r="E12" s="12"/>
    </row>
    <row r="13" spans="1:6" ht="20.25" customHeight="1" thickBot="1" x14ac:dyDescent="0.25">
      <c r="A13" s="12"/>
      <c r="B13" s="19" t="s">
        <v>31</v>
      </c>
      <c r="C13" s="17"/>
      <c r="D13" s="3"/>
      <c r="E13" s="12"/>
    </row>
    <row r="14" spans="1:6" ht="13.5" thickBot="1" x14ac:dyDescent="0.25">
      <c r="A14" s="12"/>
      <c r="B14" s="3" t="s">
        <v>3</v>
      </c>
      <c r="C14" s="8">
        <v>3624</v>
      </c>
      <c r="D14" s="3"/>
      <c r="E14" s="12"/>
    </row>
    <row r="15" spans="1:6" x14ac:dyDescent="0.2">
      <c r="A15" s="12"/>
      <c r="B15" s="17" t="str">
        <f>IF(C14&lt;613.55,"Mindestbetrag nicht erreicht!","")</f>
        <v/>
      </c>
      <c r="C15" s="17"/>
      <c r="D15" s="3"/>
      <c r="E15" s="12"/>
    </row>
    <row r="16" spans="1:6" x14ac:dyDescent="0.2">
      <c r="A16" s="12"/>
      <c r="B16" s="3" t="s">
        <v>2</v>
      </c>
      <c r="C16" s="4">
        <f>ROUND(IF(C10="ja",478.57)*C3,2)</f>
        <v>478.57</v>
      </c>
      <c r="D16" s="3"/>
      <c r="E16" s="12"/>
      <c r="F16" s="16"/>
    </row>
    <row r="17" spans="1:14" x14ac:dyDescent="0.2">
      <c r="A17" s="12"/>
      <c r="B17" s="3" t="s">
        <v>17</v>
      </c>
      <c r="C17" s="4">
        <f>ROUND(134.98*C3,2)</f>
        <v>134.97999999999999</v>
      </c>
      <c r="D17" s="3"/>
      <c r="E17" s="12"/>
    </row>
    <row r="18" spans="1:14" x14ac:dyDescent="0.2">
      <c r="A18" s="12"/>
      <c r="B18" s="3" t="s">
        <v>18</v>
      </c>
      <c r="C18" s="4">
        <f>IF(C12="ja",100,0)*C3</f>
        <v>100</v>
      </c>
      <c r="D18" s="3"/>
      <c r="E18" s="12"/>
      <c r="H18" t="s">
        <v>11</v>
      </c>
    </row>
    <row r="19" spans="1:14" x14ac:dyDescent="0.2">
      <c r="A19" s="12"/>
      <c r="B19" s="3" t="s">
        <v>28</v>
      </c>
      <c r="C19" s="4">
        <f>ROUND(C14-C16-C17-C18,2)</f>
        <v>2910.45</v>
      </c>
      <c r="D19" s="18" t="str">
        <f>IF(C19&lt;0,"Einzahlungsbetrag bei IG BCE Bonus mindestens 713,55","")</f>
        <v/>
      </c>
      <c r="E19" s="12"/>
      <c r="H19" s="27">
        <f>ROUNDDOWN(C19/113,0)*13</f>
        <v>325</v>
      </c>
      <c r="I19" s="27">
        <f>C19-H19</f>
        <v>2585.4499999999998</v>
      </c>
      <c r="J19" s="30">
        <f>H19/13</f>
        <v>25</v>
      </c>
      <c r="K19" s="28">
        <f>J19*100</f>
        <v>2500</v>
      </c>
      <c r="L19" s="28">
        <f>I19-K19</f>
        <v>85.449999999999818</v>
      </c>
      <c r="M19" s="28">
        <f>IF(L19-100&lt;13,L19-100,0)</f>
        <v>-14.550000000000182</v>
      </c>
      <c r="N19" s="28">
        <f>IF(M19&lt;0,0,M19)</f>
        <v>0</v>
      </c>
    </row>
    <row r="20" spans="1:14" x14ac:dyDescent="0.2">
      <c r="A20" s="12"/>
      <c r="B20" s="3" t="s">
        <v>25</v>
      </c>
      <c r="C20" s="4">
        <f>ROUND(H19+N19,2)</f>
        <v>325</v>
      </c>
      <c r="D20" s="3"/>
      <c r="E20" s="12"/>
    </row>
    <row r="21" spans="1:14" x14ac:dyDescent="0.2">
      <c r="A21" s="12"/>
      <c r="B21" s="3" t="s">
        <v>1</v>
      </c>
      <c r="C21" s="4">
        <f>C19-C20</f>
        <v>2585.4499999999998</v>
      </c>
      <c r="D21" s="3"/>
      <c r="E21" s="12"/>
    </row>
    <row r="22" spans="1:14" s="10" customFormat="1" ht="17.25" customHeight="1" x14ac:dyDescent="0.2">
      <c r="A22" s="15"/>
      <c r="B22" s="9" t="s">
        <v>5</v>
      </c>
      <c r="C22" s="23"/>
      <c r="D22" s="11"/>
      <c r="E22" s="15"/>
    </row>
    <row r="23" spans="1:14" x14ac:dyDescent="0.2">
      <c r="A23" s="12"/>
      <c r="B23" s="2" t="s">
        <v>7</v>
      </c>
      <c r="C23" s="24">
        <f>C20+C18+C17+C16</f>
        <v>1038.55</v>
      </c>
      <c r="D23" s="2"/>
      <c r="E23" s="12"/>
      <c r="F23" s="16"/>
    </row>
    <row r="24" spans="1:14" x14ac:dyDescent="0.2">
      <c r="A24" s="12"/>
      <c r="B24" s="2" t="s">
        <v>6</v>
      </c>
      <c r="C24" s="24">
        <f>C21</f>
        <v>2585.4499999999998</v>
      </c>
      <c r="D24" s="2"/>
      <c r="E24" s="12"/>
    </row>
    <row r="25" spans="1:14" s="10" customFormat="1" ht="13.5" customHeight="1" x14ac:dyDescent="0.2">
      <c r="A25" s="15"/>
      <c r="B25" s="9" t="s">
        <v>8</v>
      </c>
      <c r="C25" s="25">
        <f>SUM(C23:C24)</f>
        <v>3624</v>
      </c>
      <c r="D25" s="9"/>
      <c r="E25" s="15"/>
    </row>
    <row r="26" spans="1:14" s="10" customFormat="1" ht="4.5" customHeight="1" x14ac:dyDescent="0.2">
      <c r="A26" s="15"/>
      <c r="B26" s="35"/>
      <c r="C26" s="36"/>
      <c r="D26" s="35"/>
      <c r="E26" s="15"/>
    </row>
    <row r="27" spans="1:14" ht="81.599999999999994" customHeight="1" x14ac:dyDescent="0.2">
      <c r="A27" s="12"/>
      <c r="B27" s="38" t="s">
        <v>29</v>
      </c>
      <c r="C27" s="39"/>
      <c r="D27" s="39"/>
      <c r="E27" s="12"/>
    </row>
    <row r="28" spans="1:14" ht="22.5" customHeight="1" thickBot="1" x14ac:dyDescent="0.25">
      <c r="A28" s="12"/>
      <c r="B28" s="2" t="s">
        <v>9</v>
      </c>
      <c r="C28" s="34">
        <v>1000</v>
      </c>
      <c r="D28" s="2"/>
      <c r="E28" s="12"/>
    </row>
    <row r="29" spans="1:14" ht="15" customHeight="1" x14ac:dyDescent="0.2">
      <c r="A29" s="12"/>
      <c r="B29" s="2" t="s">
        <v>19</v>
      </c>
      <c r="C29" s="24">
        <f>ROUND(478.57*C3,2)</f>
        <v>478.57</v>
      </c>
      <c r="D29" s="2"/>
      <c r="E29" s="12"/>
    </row>
    <row r="30" spans="1:14" ht="15" customHeight="1" x14ac:dyDescent="0.2">
      <c r="A30" s="12"/>
      <c r="B30" s="2" t="s">
        <v>30</v>
      </c>
      <c r="C30" s="24">
        <f>ROUND((C17+C18),2)</f>
        <v>234.98</v>
      </c>
      <c r="D30" s="2"/>
      <c r="E30" s="12"/>
      <c r="H30" s="32" t="s">
        <v>12</v>
      </c>
      <c r="I30" s="27"/>
      <c r="J30" s="27"/>
      <c r="K30" s="29"/>
      <c r="L30" s="27"/>
      <c r="M30" s="27"/>
    </row>
    <row r="31" spans="1:14" ht="15" customHeight="1" x14ac:dyDescent="0.2">
      <c r="A31" s="12"/>
      <c r="B31" s="2" t="s">
        <v>21</v>
      </c>
      <c r="C31" s="24">
        <f>M31</f>
        <v>130</v>
      </c>
      <c r="D31" s="2"/>
      <c r="E31" s="12"/>
      <c r="F31" s="16"/>
      <c r="H31" s="27">
        <f>ROUNDDOWN(C28/100,0)*13</f>
        <v>130</v>
      </c>
      <c r="I31" s="27">
        <f>H31+C30+C28+C29</f>
        <v>1843.55</v>
      </c>
      <c r="J31" s="27">
        <f>C8</f>
        <v>3624</v>
      </c>
      <c r="K31" s="27">
        <f>I31-J31</f>
        <v>-1780.45</v>
      </c>
      <c r="L31" s="27">
        <f>IF(K31&lt;0,0,K31)</f>
        <v>0</v>
      </c>
      <c r="M31" s="28">
        <f>IF(L31&lt;13,H31-L31,H31)</f>
        <v>130</v>
      </c>
      <c r="N31" s="16"/>
    </row>
    <row r="32" spans="1:14" ht="16.5" customHeight="1" x14ac:dyDescent="0.2">
      <c r="A32" s="12"/>
      <c r="B32" s="2" t="s">
        <v>20</v>
      </c>
      <c r="C32" s="24">
        <f>C31+C29+C30+C28</f>
        <v>1843.55</v>
      </c>
      <c r="D32" s="2"/>
      <c r="E32" s="12"/>
      <c r="F32" s="16"/>
    </row>
    <row r="33" spans="1:6" ht="16.5" customHeight="1" x14ac:dyDescent="0.2">
      <c r="A33" s="12"/>
      <c r="B33" s="17" t="str">
        <f>IF(C32&gt;C8,"Achtung - 4%-Höchstbetrag überschritten!","")</f>
        <v/>
      </c>
      <c r="C33" s="24"/>
      <c r="D33" s="2"/>
      <c r="E33" s="12"/>
      <c r="F33" s="16"/>
    </row>
    <row r="34" spans="1:6" ht="16.5" customHeight="1" x14ac:dyDescent="0.2">
      <c r="A34" s="12"/>
      <c r="B34" s="17" t="str">
        <f>IF(C33&gt;C9,"Achtung - 4%-Höchstbetrag überschritten!","")</f>
        <v/>
      </c>
      <c r="C34" s="24"/>
      <c r="D34" s="2"/>
      <c r="E34" s="12"/>
      <c r="F34" s="16"/>
    </row>
    <row r="35" spans="1:6" ht="16.5" customHeight="1" x14ac:dyDescent="0.2">
      <c r="A35" s="12"/>
      <c r="B35" s="2"/>
      <c r="C35" s="24"/>
      <c r="D35" s="2"/>
      <c r="E35" s="12"/>
      <c r="F35" s="16"/>
    </row>
    <row r="36" spans="1:6" ht="24" customHeight="1" x14ac:dyDescent="0.2">
      <c r="A36" s="12"/>
      <c r="B36" s="42" t="s">
        <v>14</v>
      </c>
      <c r="C36" s="43"/>
      <c r="D36" s="43"/>
      <c r="E36" s="12"/>
      <c r="F36" s="16"/>
    </row>
    <row r="37" spans="1:6" x14ac:dyDescent="0.2">
      <c r="A37" s="12"/>
      <c r="B37" s="3"/>
      <c r="C37" s="26"/>
      <c r="D37" s="3"/>
      <c r="E37" s="12"/>
    </row>
    <row r="38" spans="1:6" ht="16.5" customHeight="1" x14ac:dyDescent="0.2">
      <c r="A38" s="12"/>
      <c r="B38" s="12"/>
      <c r="C38" s="13"/>
      <c r="D38" s="12"/>
      <c r="E38" s="12"/>
    </row>
    <row r="39" spans="1:6" s="7" customFormat="1" ht="24" customHeight="1" x14ac:dyDescent="0.2">
      <c r="A39" s="10"/>
      <c r="B39" s="40"/>
      <c r="C39" s="41"/>
      <c r="D39" s="41"/>
      <c r="E39" s="41"/>
    </row>
    <row r="40" spans="1:6" x14ac:dyDescent="0.2">
      <c r="C40"/>
    </row>
    <row r="41" spans="1:6" ht="24" customHeight="1" x14ac:dyDescent="0.2">
      <c r="C41"/>
    </row>
    <row r="42" spans="1:6" ht="13.5" customHeight="1" x14ac:dyDescent="0.2">
      <c r="C42"/>
    </row>
    <row r="43" spans="1:6" ht="25.5" customHeight="1" x14ac:dyDescent="0.2">
      <c r="C43"/>
    </row>
    <row r="44" spans="1:6" x14ac:dyDescent="0.2">
      <c r="C44"/>
    </row>
    <row r="45" spans="1:6" x14ac:dyDescent="0.2">
      <c r="C45"/>
    </row>
    <row r="46" spans="1:6" x14ac:dyDescent="0.2">
      <c r="C46"/>
    </row>
    <row r="47" spans="1:6" ht="21" customHeight="1" x14ac:dyDescent="0.2">
      <c r="C47"/>
    </row>
    <row r="48" spans="1:6" x14ac:dyDescent="0.2">
      <c r="C48"/>
    </row>
    <row r="49" spans="3:3" x14ac:dyDescent="0.2">
      <c r="C49"/>
    </row>
    <row r="50" spans="3:3" x14ac:dyDescent="0.2">
      <c r="C50"/>
    </row>
    <row r="51" spans="3:3" x14ac:dyDescent="0.2">
      <c r="C51"/>
    </row>
    <row r="52" spans="3:3" x14ac:dyDescent="0.2">
      <c r="C52"/>
    </row>
    <row r="53" spans="3:3" x14ac:dyDescent="0.2">
      <c r="C53"/>
    </row>
    <row r="54" spans="3:3" x14ac:dyDescent="0.2">
      <c r="C54"/>
    </row>
    <row r="55" spans="3:3" x14ac:dyDescent="0.2">
      <c r="C55"/>
    </row>
    <row r="56" spans="3:3" s="10" customFormat="1" ht="14.25" customHeight="1" x14ac:dyDescent="0.2"/>
    <row r="57" spans="3:3" x14ac:dyDescent="0.2">
      <c r="C57"/>
    </row>
    <row r="58" spans="3:3" ht="7.5" customHeight="1" x14ac:dyDescent="0.2">
      <c r="C58"/>
    </row>
    <row r="59" spans="3:3" x14ac:dyDescent="0.2">
      <c r="C59"/>
    </row>
    <row r="60" spans="3:3" ht="17.25" customHeight="1" x14ac:dyDescent="0.2">
      <c r="C60"/>
    </row>
    <row r="61" spans="3:3" x14ac:dyDescent="0.2">
      <c r="C61"/>
    </row>
    <row r="62" spans="3:3" x14ac:dyDescent="0.2">
      <c r="C62"/>
    </row>
    <row r="63" spans="3:3" x14ac:dyDescent="0.2">
      <c r="C63"/>
    </row>
  </sheetData>
  <sheetProtection selectLockedCells="1"/>
  <mergeCells count="3">
    <mergeCell ref="B27:D27"/>
    <mergeCell ref="B39:E39"/>
    <mergeCell ref="B36:D36"/>
  </mergeCells>
  <phoneticPr fontId="2" type="noConversion"/>
  <printOptions horizontalCentered="1"/>
  <pageMargins left="0.59055118110236227" right="0.59055118110236227" top="0.78740157480314965" bottom="0.78740157480314965" header="0.51181102362204722" footer="0.51181102362204722"/>
  <pageSetup paperSize="9" scale="97" orientation="portrait" horizontalDpi="4294967295" verticalDpi="4294967295" r:id="rId1"/>
  <headerFooter alignWithMargins="0">
    <oddFooter>&amp;C&amp;Z&amp;F&amp;R&amp;A</oddFooter>
  </headerFooter>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RV BBG 2024</vt:lpstr>
    </vt:vector>
  </TitlesOfParts>
  <Company>Papierzentrum Gernsbach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 Axel Stengel</dc:creator>
  <cp:lastModifiedBy>Christiana Schaller</cp:lastModifiedBy>
  <cp:lastPrinted>2023-01-04T17:57:53Z</cp:lastPrinted>
  <dcterms:created xsi:type="dcterms:W3CDTF">2011-11-10T14:49:47Z</dcterms:created>
  <dcterms:modified xsi:type="dcterms:W3CDTF">2024-01-09T11:42:54Z</dcterms:modified>
</cp:coreProperties>
</file>